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clark3\appdata\local\bentley\projectwise\workingdir\ohiodot-pw.bentley.com_ohiodot-pw-02\michael.clark@dot.ohio.gov\d0512215\"/>
    </mc:Choice>
  </mc:AlternateContent>
  <xr:revisionPtr revIDLastSave="0" documentId="13_ncr:1_{1492B90F-F755-4694-87BF-4EDE1B2280CF}" xr6:coauthVersionLast="47" xr6:coauthVersionMax="47" xr10:uidLastSave="{00000000-0000-0000-0000-000000000000}"/>
  <bookViews>
    <workbookView xWindow="-120" yWindow="-120" windowWidth="29040" windowHeight="15720" xr2:uid="{7C1D1FBF-9DB0-4DF2-8910-F018CF0EB941}"/>
  </bookViews>
  <sheets>
    <sheet name="EST" sheetId="1" r:id="rId1"/>
    <sheet name="EXP JT ELEV" sheetId="2" r:id="rId2"/>
    <sheet name="Sheet1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5" i="1" l="1"/>
  <c r="D24" i="1"/>
  <c r="D13" i="1" l="1"/>
  <c r="D8" i="1"/>
  <c r="D6" i="1"/>
  <c r="D4" i="1"/>
  <c r="D5" i="1" l="1"/>
  <c r="D9" i="1"/>
  <c r="D11" i="1"/>
  <c r="D14" i="1"/>
  <c r="D16" i="1"/>
  <c r="D18" i="1"/>
  <c r="D19" i="1"/>
  <c r="D21" i="1"/>
  <c r="D22" i="1"/>
  <c r="D27" i="1"/>
  <c r="D29" i="1"/>
  <c r="D31" i="1"/>
  <c r="D32" i="1"/>
  <c r="D33" i="1"/>
  <c r="D35" i="1"/>
  <c r="D36" i="1"/>
  <c r="D38" i="1"/>
  <c r="D40" i="1"/>
  <c r="D42" i="1"/>
  <c r="C5" i="3"/>
  <c r="D3" i="3"/>
  <c r="C22" i="3"/>
  <c r="E22" i="3" s="1"/>
  <c r="C21" i="3"/>
  <c r="E21" i="3" s="1"/>
  <c r="C20" i="3"/>
  <c r="E20" i="3" s="1"/>
  <c r="B18" i="3"/>
  <c r="C18" i="3" s="1"/>
  <c r="E18" i="3" s="1"/>
  <c r="B16" i="3"/>
  <c r="C16" i="3" s="1"/>
  <c r="E16" i="3" s="1"/>
  <c r="F15" i="3"/>
  <c r="G15" i="3" s="1"/>
  <c r="E12" i="3"/>
  <c r="C17" i="3"/>
  <c r="E17" i="3" s="1"/>
  <c r="C4" i="3" l="1"/>
  <c r="E4" i="3" s="1"/>
  <c r="E5" i="3"/>
  <c r="C6" i="3"/>
  <c r="E6" i="3" s="1"/>
  <c r="C10" i="3"/>
  <c r="E10" i="3" s="1"/>
  <c r="C8" i="3"/>
  <c r="E8" i="3" s="1"/>
  <c r="C9" i="3"/>
  <c r="E9" i="3" s="1"/>
</calcChain>
</file>

<file path=xl/sharedStrings.xml><?xml version="1.0" encoding="utf-8"?>
<sst xmlns="http://schemas.openxmlformats.org/spreadsheetml/2006/main" count="100" uniqueCount="72">
  <si>
    <t>ITEM</t>
  </si>
  <si>
    <t>ITEM EXT.</t>
  </si>
  <si>
    <t>DESCRIPTION</t>
  </si>
  <si>
    <t>UNIT</t>
  </si>
  <si>
    <t>LS</t>
  </si>
  <si>
    <t>PORTIONS OF STRUCTURE REMOVED, OVER 20 FOOT SPAN, AS PER PLAN</t>
  </si>
  <si>
    <t>EPOXY COATED STEEL REINFORCEMENT</t>
  </si>
  <si>
    <t>CONCRETE REINFORCEMENT, REPLACEMENT OF EXISTING CONCRETE REINFORCEMENT, AS PER PLAN</t>
  </si>
  <si>
    <t>LB</t>
  </si>
  <si>
    <t>FT</t>
  </si>
  <si>
    <t>EACH</t>
  </si>
  <si>
    <t>CY</t>
  </si>
  <si>
    <t>SEALING OF CONCRETE SURFACES (EPOXY-URETHANE)</t>
  </si>
  <si>
    <t>SY</t>
  </si>
  <si>
    <t>SF</t>
  </si>
  <si>
    <t>STRUCTURE GROUNDING SYSTEM</t>
  </si>
  <si>
    <t>TOTALS CARRIED TO GENERAL SUMMARY</t>
  </si>
  <si>
    <t>1" PREFORMED EXPANSION JOINT FILLER</t>
  </si>
  <si>
    <t>TOTAL</t>
  </si>
  <si>
    <t>ABUT.</t>
  </si>
  <si>
    <t>PIERS</t>
  </si>
  <si>
    <t>SUPER.</t>
  </si>
  <si>
    <t>GEN.</t>
  </si>
  <si>
    <t>SHEET NO.</t>
  </si>
  <si>
    <t>POINT</t>
  </si>
  <si>
    <t>REAR ABUTMENT</t>
  </si>
  <si>
    <t>FORWARD ABUTMENT</t>
  </si>
  <si>
    <t>A</t>
  </si>
  <si>
    <t>B</t>
  </si>
  <si>
    <t>C</t>
  </si>
  <si>
    <t>D</t>
  </si>
  <si>
    <t>ELEVATIONS</t>
  </si>
  <si>
    <t>DOWEL HOLES WITH NONSHRINK, NONMETALLIC GROUT</t>
  </si>
  <si>
    <t>ESTIMATED QUANTITIES - HOL-179-03.950 (SFN: 3802124)</t>
  </si>
  <si>
    <t>STATION</t>
  </si>
  <si>
    <t>SLOPE</t>
  </si>
  <si>
    <t>PIER 1</t>
  </si>
  <si>
    <t>PIER 2</t>
  </si>
  <si>
    <t>EOP-RT</t>
  </si>
  <si>
    <t>EOP-LT</t>
  </si>
  <si>
    <t>PI</t>
  </si>
  <si>
    <t>RA-WP</t>
  </si>
  <si>
    <t>RA-LT</t>
  </si>
  <si>
    <t>RA-RT</t>
  </si>
  <si>
    <t>CL ELEVATION</t>
  </si>
  <si>
    <t>FA-WP</t>
  </si>
  <si>
    <t>FA-LT</t>
  </si>
  <si>
    <t>FA-RT</t>
  </si>
  <si>
    <t>EOP (FT.)</t>
  </si>
  <si>
    <t>APPROACH SLAB REMOVED</t>
  </si>
  <si>
    <t>UNCLASSIFIED EXCAVATION</t>
  </si>
  <si>
    <t>COFFERDAMS AND EXCAVATION BRACING</t>
  </si>
  <si>
    <t>SPECIAL</t>
  </si>
  <si>
    <t>PILE ENCASEMENT</t>
  </si>
  <si>
    <t>TYPE 2 WATERPROOFING</t>
  </si>
  <si>
    <t>RAILING (THREE STEEL TUBE BRIDGE RAILING)</t>
  </si>
  <si>
    <t>TYPE A INSTALLATION</t>
  </si>
  <si>
    <t>CF</t>
  </si>
  <si>
    <t>POLYMER MODIFIED ASPHALT EXPANSION JOINT SYSTEM</t>
  </si>
  <si>
    <t>POROUS BACKFILL WITH GEOTEXTILE FABRIC</t>
  </si>
  <si>
    <t>6" PERFORATED CORRUGATED PLASTIC PIPE</t>
  </si>
  <si>
    <t>6" NON-PERFORATED CORRUGATED PLASTIC PIPE, INCLUDING SPECIALS</t>
  </si>
  <si>
    <t>REMOVAL MISC.: OEPA NOTIFICATION OF DEMOLITION</t>
  </si>
  <si>
    <t>00110</t>
  </si>
  <si>
    <t>REINFORCED CONCRETE APPROACH SLABS WITH QC/QA (T=12")</t>
  </si>
  <si>
    <t>PRECAST REINFORCED CONCRETE OUTLET</t>
  </si>
  <si>
    <t>CLASS QC2 CONCRETE WITH QA/QC, SUPERSTRUCTURE</t>
  </si>
  <si>
    <t>CLASS QC1 CONCRETE WITH QA/QC, ABUTMENT NOT INCLUDING FOOTING</t>
  </si>
  <si>
    <t>P.39</t>
  </si>
  <si>
    <t>STRUCTURAL STEEL MEMBERS, LEVEL UF, AS PER PLAN</t>
  </si>
  <si>
    <t>P.51</t>
  </si>
  <si>
    <t>STRUCTURAL STEEL MISC.: REPAIR OF PIER PILES (FILLET WELDING)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</si>
</sst>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i/>
      <sz val="17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i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8" xfId="0" applyBorder="1"/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1" fillId="0" borderId="7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0" fillId="2" borderId="0" xfId="0" applyFill="1"/>
    <xf numFmtId="0" fontId="0" fillId="3" borderId="0" xfId="0" applyFill="1"/>
    <xf numFmtId="0" fontId="4" fillId="0" borderId="1" xfId="0" quotePrefix="1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5" xfId="0" applyFont="1" applyBorder="1" applyAlignment="1">
      <alignment vertical="center"/>
    </xf>
    <xf numFmtId="0" fontId="4" fillId="0" borderId="0" xfId="0" applyFont="1"/>
    <xf numFmtId="0" fontId="4" fillId="0" borderId="3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/>
    <xf numFmtId="3" fontId="4" fillId="0" borderId="1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B12B29-8EB5-4C11-9ED5-5C7557985273}">
  <dimension ref="B1:K52"/>
  <sheetViews>
    <sheetView showZeros="0" tabSelected="1" topLeftCell="A9" zoomScale="80" zoomScaleNormal="80" workbookViewId="0">
      <selection activeCell="B1" sqref="B1:K45"/>
    </sheetView>
  </sheetViews>
  <sheetFormatPr defaultRowHeight="15" x14ac:dyDescent="0.25"/>
  <cols>
    <col min="1" max="1" width="9.140625" style="29"/>
    <col min="2" max="2" width="15.7109375" style="29" customWidth="1"/>
    <col min="3" max="3" width="15.7109375" style="29" hidden="1" customWidth="1"/>
    <col min="4" max="5" width="15.7109375" style="29" customWidth="1"/>
    <col min="6" max="6" width="150.7109375" style="29" customWidth="1"/>
    <col min="7" max="11" width="15.7109375" style="29" customWidth="1"/>
    <col min="12" max="16384" width="9.140625" style="29"/>
  </cols>
  <sheetData>
    <row r="1" spans="2:11" ht="21.75" thickBot="1" x14ac:dyDescent="0.3">
      <c r="B1" s="35" t="s">
        <v>33</v>
      </c>
      <c r="C1" s="36"/>
      <c r="D1" s="36"/>
      <c r="E1" s="36"/>
      <c r="F1" s="36"/>
      <c r="G1" s="36"/>
      <c r="H1" s="36"/>
      <c r="I1" s="36"/>
      <c r="J1" s="36"/>
      <c r="K1" s="37"/>
    </row>
    <row r="2" spans="2:11" ht="21.75" thickBot="1" x14ac:dyDescent="0.3">
      <c r="B2" s="18" t="s">
        <v>0</v>
      </c>
      <c r="C2" s="19" t="s">
        <v>1</v>
      </c>
      <c r="D2" s="20" t="s">
        <v>18</v>
      </c>
      <c r="E2" s="20" t="s">
        <v>3</v>
      </c>
      <c r="F2" s="21" t="s">
        <v>2</v>
      </c>
      <c r="G2" s="19" t="s">
        <v>19</v>
      </c>
      <c r="H2" s="19" t="s">
        <v>20</v>
      </c>
      <c r="I2" s="19" t="s">
        <v>21</v>
      </c>
      <c r="J2" s="19" t="s">
        <v>22</v>
      </c>
      <c r="K2" s="22" t="s">
        <v>23</v>
      </c>
    </row>
    <row r="3" spans="2:11" ht="15" customHeight="1" x14ac:dyDescent="0.25">
      <c r="B3" s="23"/>
      <c r="C3" s="24"/>
      <c r="D3" s="24"/>
      <c r="E3" s="24"/>
      <c r="F3" s="24"/>
      <c r="G3" s="24"/>
      <c r="H3" s="24"/>
      <c r="I3" s="24"/>
      <c r="J3" s="24"/>
      <c r="K3" s="25"/>
    </row>
    <row r="4" spans="2:11" x14ac:dyDescent="0.25">
      <c r="B4" s="11">
        <v>202</v>
      </c>
      <c r="C4" s="12">
        <v>11203</v>
      </c>
      <c r="D4" s="12" t="str">
        <f>J4</f>
        <v>LS</v>
      </c>
      <c r="E4" s="12" t="s">
        <v>4</v>
      </c>
      <c r="F4" s="13" t="s">
        <v>5</v>
      </c>
      <c r="G4" s="12"/>
      <c r="H4" s="12"/>
      <c r="I4" s="12"/>
      <c r="J4" s="12" t="s">
        <v>4</v>
      </c>
      <c r="K4" s="30" t="s">
        <v>68</v>
      </c>
    </row>
    <row r="5" spans="2:11" x14ac:dyDescent="0.25">
      <c r="B5" s="11">
        <v>202</v>
      </c>
      <c r="C5" s="12">
        <v>22900</v>
      </c>
      <c r="D5" s="12">
        <f t="shared" ref="D5:D42" si="0">SUM(G5:J5)</f>
        <v>60</v>
      </c>
      <c r="E5" s="12" t="s">
        <v>13</v>
      </c>
      <c r="F5" s="13" t="s">
        <v>49</v>
      </c>
      <c r="G5" s="12"/>
      <c r="H5" s="12"/>
      <c r="I5" s="12"/>
      <c r="J5" s="12">
        <v>60</v>
      </c>
      <c r="K5" s="30"/>
    </row>
    <row r="6" spans="2:11" x14ac:dyDescent="0.25">
      <c r="B6" s="11">
        <v>202</v>
      </c>
      <c r="C6" s="12">
        <v>98000</v>
      </c>
      <c r="D6" s="12" t="str">
        <f>J6</f>
        <v>LS</v>
      </c>
      <c r="E6" s="12" t="s">
        <v>4</v>
      </c>
      <c r="F6" s="13" t="s">
        <v>62</v>
      </c>
      <c r="G6" s="12"/>
      <c r="H6" s="12"/>
      <c r="I6" s="12"/>
      <c r="J6" s="12" t="s">
        <v>4</v>
      </c>
      <c r="K6" s="30" t="s">
        <v>68</v>
      </c>
    </row>
    <row r="7" spans="2:11" x14ac:dyDescent="0.25">
      <c r="B7" s="11"/>
      <c r="C7" s="12"/>
      <c r="D7" s="12"/>
      <c r="E7" s="12"/>
      <c r="F7" s="13"/>
      <c r="G7" s="12"/>
      <c r="H7" s="12"/>
      <c r="I7" s="12"/>
      <c r="J7" s="12"/>
      <c r="K7" s="30"/>
    </row>
    <row r="8" spans="2:11" x14ac:dyDescent="0.25">
      <c r="B8" s="11">
        <v>503</v>
      </c>
      <c r="C8" s="12">
        <v>11100</v>
      </c>
      <c r="D8" s="12" t="str">
        <f>J8</f>
        <v>LS</v>
      </c>
      <c r="E8" s="12" t="s">
        <v>4</v>
      </c>
      <c r="F8" s="13" t="s">
        <v>51</v>
      </c>
      <c r="G8" s="12"/>
      <c r="H8" s="12"/>
      <c r="I8" s="12"/>
      <c r="J8" s="12" t="s">
        <v>4</v>
      </c>
      <c r="K8" s="30"/>
    </row>
    <row r="9" spans="2:11" x14ac:dyDescent="0.25">
      <c r="B9" s="11">
        <v>503</v>
      </c>
      <c r="C9" s="12">
        <v>21100</v>
      </c>
      <c r="D9" s="12">
        <f t="shared" si="0"/>
        <v>120</v>
      </c>
      <c r="E9" s="12" t="s">
        <v>11</v>
      </c>
      <c r="F9" s="13" t="s">
        <v>50</v>
      </c>
      <c r="G9" s="12">
        <v>120</v>
      </c>
      <c r="H9" s="12"/>
      <c r="I9" s="12"/>
      <c r="J9" s="12"/>
      <c r="K9" s="30"/>
    </row>
    <row r="10" spans="2:11" x14ac:dyDescent="0.25">
      <c r="B10" s="11"/>
      <c r="C10" s="12"/>
      <c r="D10" s="12"/>
      <c r="E10" s="12"/>
      <c r="F10" s="13"/>
      <c r="G10" s="12"/>
      <c r="H10" s="12"/>
      <c r="I10" s="12"/>
      <c r="J10" s="12"/>
      <c r="K10" s="30"/>
    </row>
    <row r="11" spans="2:11" x14ac:dyDescent="0.25">
      <c r="B11" s="11" t="s">
        <v>52</v>
      </c>
      <c r="C11" s="12">
        <v>50771200</v>
      </c>
      <c r="D11" s="12">
        <f t="shared" si="0"/>
        <v>217</v>
      </c>
      <c r="E11" s="12" t="s">
        <v>9</v>
      </c>
      <c r="F11" s="13" t="s">
        <v>53</v>
      </c>
      <c r="G11" s="12"/>
      <c r="H11" s="12">
        <v>217</v>
      </c>
      <c r="I11" s="12"/>
      <c r="J11" s="12"/>
      <c r="K11" s="30" t="s">
        <v>68</v>
      </c>
    </row>
    <row r="12" spans="2:11" x14ac:dyDescent="0.25">
      <c r="B12" s="11"/>
      <c r="C12" s="12"/>
      <c r="D12" s="12"/>
      <c r="E12" s="12"/>
      <c r="F12" s="13"/>
      <c r="G12" s="12"/>
      <c r="H12" s="12"/>
      <c r="I12" s="12"/>
      <c r="J12" s="12"/>
      <c r="K12" s="30"/>
    </row>
    <row r="13" spans="2:11" x14ac:dyDescent="0.25">
      <c r="B13" s="11">
        <v>509</v>
      </c>
      <c r="C13" s="12">
        <v>10000</v>
      </c>
      <c r="D13" s="34">
        <f t="shared" si="0"/>
        <v>44978</v>
      </c>
      <c r="E13" s="12" t="s">
        <v>8</v>
      </c>
      <c r="F13" s="13" t="s">
        <v>6</v>
      </c>
      <c r="G13" s="34">
        <v>2995</v>
      </c>
      <c r="H13" s="34"/>
      <c r="I13" s="34">
        <v>41983</v>
      </c>
      <c r="J13" s="12"/>
      <c r="K13" s="30"/>
    </row>
    <row r="14" spans="2:11" ht="15" customHeight="1" x14ac:dyDescent="0.25">
      <c r="B14" s="11">
        <v>509</v>
      </c>
      <c r="C14" s="12">
        <v>20001</v>
      </c>
      <c r="D14" s="12">
        <f t="shared" si="0"/>
        <v>25</v>
      </c>
      <c r="E14" s="12" t="s">
        <v>8</v>
      </c>
      <c r="F14" s="14" t="s">
        <v>7</v>
      </c>
      <c r="G14" s="12"/>
      <c r="H14" s="12"/>
      <c r="I14" s="12"/>
      <c r="J14" s="12">
        <v>25</v>
      </c>
      <c r="K14" s="30" t="s">
        <v>68</v>
      </c>
    </row>
    <row r="15" spans="2:11" ht="15" customHeight="1" x14ac:dyDescent="0.25">
      <c r="B15" s="11"/>
      <c r="C15" s="12"/>
      <c r="D15" s="12"/>
      <c r="E15" s="12"/>
      <c r="F15" s="13"/>
      <c r="G15" s="12"/>
      <c r="H15" s="12"/>
      <c r="I15" s="12"/>
      <c r="J15" s="12"/>
      <c r="K15" s="30"/>
    </row>
    <row r="16" spans="2:11" x14ac:dyDescent="0.25">
      <c r="B16" s="11">
        <v>510</v>
      </c>
      <c r="C16" s="12">
        <v>10000</v>
      </c>
      <c r="D16" s="12">
        <f t="shared" si="0"/>
        <v>112</v>
      </c>
      <c r="E16" s="12" t="s">
        <v>10</v>
      </c>
      <c r="F16" s="13" t="s">
        <v>32</v>
      </c>
      <c r="G16" s="12">
        <v>112</v>
      </c>
      <c r="H16" s="12"/>
      <c r="I16" s="12"/>
      <c r="J16" s="12"/>
      <c r="K16" s="30"/>
    </row>
    <row r="17" spans="2:11" x14ac:dyDescent="0.25">
      <c r="B17" s="11"/>
      <c r="C17" s="12"/>
      <c r="D17" s="12"/>
      <c r="E17" s="12"/>
      <c r="F17" s="13"/>
      <c r="G17" s="12"/>
      <c r="H17" s="12"/>
      <c r="I17" s="12"/>
      <c r="J17" s="12"/>
      <c r="K17" s="30"/>
    </row>
    <row r="18" spans="2:11" x14ac:dyDescent="0.25">
      <c r="B18" s="11">
        <v>511</v>
      </c>
      <c r="C18" s="12">
        <v>32212</v>
      </c>
      <c r="D18" s="12">
        <f t="shared" si="0"/>
        <v>172</v>
      </c>
      <c r="E18" s="12" t="s">
        <v>11</v>
      </c>
      <c r="F18" s="13" t="s">
        <v>66</v>
      </c>
      <c r="G18" s="12"/>
      <c r="H18" s="12"/>
      <c r="I18" s="12">
        <v>172</v>
      </c>
      <c r="J18" s="12"/>
      <c r="K18" s="30"/>
    </row>
    <row r="19" spans="2:11" x14ac:dyDescent="0.25">
      <c r="B19" s="11">
        <v>511</v>
      </c>
      <c r="C19" s="12">
        <v>44112</v>
      </c>
      <c r="D19" s="12">
        <f t="shared" si="0"/>
        <v>16</v>
      </c>
      <c r="E19" s="12" t="s">
        <v>11</v>
      </c>
      <c r="F19" s="13" t="s">
        <v>67</v>
      </c>
      <c r="G19" s="12">
        <v>16</v>
      </c>
      <c r="H19" s="12"/>
      <c r="I19" s="12"/>
      <c r="J19" s="12"/>
      <c r="K19" s="30"/>
    </row>
    <row r="20" spans="2:11" x14ac:dyDescent="0.25">
      <c r="B20" s="11"/>
      <c r="C20" s="12"/>
      <c r="D20" s="12"/>
      <c r="E20" s="12"/>
      <c r="F20" s="13"/>
      <c r="G20" s="12"/>
      <c r="H20" s="12"/>
      <c r="I20" s="12"/>
      <c r="J20" s="12"/>
      <c r="K20" s="30"/>
    </row>
    <row r="21" spans="2:11" x14ac:dyDescent="0.25">
      <c r="B21" s="11">
        <v>512</v>
      </c>
      <c r="C21" s="12">
        <v>10100</v>
      </c>
      <c r="D21" s="12">
        <f t="shared" si="0"/>
        <v>200</v>
      </c>
      <c r="E21" s="12" t="s">
        <v>13</v>
      </c>
      <c r="F21" s="13" t="s">
        <v>12</v>
      </c>
      <c r="G21" s="12">
        <v>25</v>
      </c>
      <c r="H21" s="12">
        <v>57</v>
      </c>
      <c r="I21" s="12">
        <v>118</v>
      </c>
      <c r="J21" s="12"/>
      <c r="K21" s="30"/>
    </row>
    <row r="22" spans="2:11" x14ac:dyDescent="0.25">
      <c r="B22" s="11">
        <v>512</v>
      </c>
      <c r="C22" s="12">
        <v>33000</v>
      </c>
      <c r="D22" s="12">
        <f t="shared" si="0"/>
        <v>31</v>
      </c>
      <c r="E22" s="12" t="s">
        <v>13</v>
      </c>
      <c r="F22" s="13" t="s">
        <v>54</v>
      </c>
      <c r="G22" s="12"/>
      <c r="H22" s="12"/>
      <c r="I22" s="12">
        <v>31</v>
      </c>
      <c r="J22" s="12"/>
      <c r="K22" s="30"/>
    </row>
    <row r="23" spans="2:11" x14ac:dyDescent="0.25">
      <c r="B23" s="11"/>
      <c r="C23" s="12"/>
      <c r="D23" s="12"/>
      <c r="E23" s="12"/>
      <c r="F23" s="13"/>
      <c r="G23" s="12"/>
      <c r="H23" s="12"/>
      <c r="I23" s="12"/>
      <c r="J23" s="12"/>
      <c r="K23" s="30"/>
    </row>
    <row r="24" spans="2:11" x14ac:dyDescent="0.25">
      <c r="B24" s="11">
        <v>513</v>
      </c>
      <c r="C24" s="12">
        <v>10201</v>
      </c>
      <c r="D24" s="12">
        <f t="shared" si="0"/>
        <v>1989</v>
      </c>
      <c r="E24" s="12" t="s">
        <v>8</v>
      </c>
      <c r="F24" s="13" t="s">
        <v>69</v>
      </c>
      <c r="G24" s="12"/>
      <c r="H24" s="12">
        <v>1989</v>
      </c>
      <c r="I24" s="12"/>
      <c r="J24" s="12"/>
      <c r="K24" s="30" t="s">
        <v>70</v>
      </c>
    </row>
    <row r="25" spans="2:11" x14ac:dyDescent="0.25">
      <c r="B25" s="11">
        <v>513</v>
      </c>
      <c r="C25" s="12">
        <v>95000</v>
      </c>
      <c r="D25" s="12">
        <f t="shared" si="0"/>
        <v>296</v>
      </c>
      <c r="E25" s="12" t="s">
        <v>9</v>
      </c>
      <c r="F25" s="13" t="s">
        <v>71</v>
      </c>
      <c r="G25" s="12"/>
      <c r="H25" s="12">
        <v>296</v>
      </c>
      <c r="I25" s="12"/>
      <c r="J25" s="12"/>
      <c r="K25" s="30" t="s">
        <v>70</v>
      </c>
    </row>
    <row r="26" spans="2:11" x14ac:dyDescent="0.25">
      <c r="B26" s="11"/>
      <c r="C26" s="12"/>
      <c r="D26" s="12"/>
      <c r="E26" s="12"/>
      <c r="F26" s="13"/>
      <c r="G26" s="12"/>
      <c r="H26" s="12"/>
      <c r="I26" s="12"/>
      <c r="J26" s="12"/>
      <c r="K26" s="30"/>
    </row>
    <row r="27" spans="2:11" x14ac:dyDescent="0.25">
      <c r="B27" s="11">
        <v>516</v>
      </c>
      <c r="C27" s="12">
        <v>13600</v>
      </c>
      <c r="D27" s="12">
        <f t="shared" si="0"/>
        <v>17</v>
      </c>
      <c r="E27" s="12" t="s">
        <v>14</v>
      </c>
      <c r="F27" s="13" t="s">
        <v>17</v>
      </c>
      <c r="G27" s="12">
        <v>17</v>
      </c>
      <c r="H27" s="12"/>
      <c r="I27" s="12"/>
      <c r="J27" s="12"/>
      <c r="K27" s="30"/>
    </row>
    <row r="28" spans="2:11" x14ac:dyDescent="0.25">
      <c r="B28" s="11"/>
      <c r="C28" s="12"/>
      <c r="D28" s="12"/>
      <c r="E28" s="12"/>
      <c r="F28" s="13"/>
      <c r="G28" s="12"/>
      <c r="H28" s="12"/>
      <c r="I28" s="12"/>
      <c r="J28" s="12"/>
      <c r="K28" s="30"/>
    </row>
    <row r="29" spans="2:11" x14ac:dyDescent="0.25">
      <c r="B29" s="11">
        <v>517</v>
      </c>
      <c r="C29" s="12">
        <v>70100</v>
      </c>
      <c r="D29" s="12">
        <f t="shared" si="0"/>
        <v>208</v>
      </c>
      <c r="E29" s="12" t="s">
        <v>9</v>
      </c>
      <c r="F29" s="13" t="s">
        <v>55</v>
      </c>
      <c r="G29" s="12"/>
      <c r="H29" s="12"/>
      <c r="I29" s="12">
        <v>208</v>
      </c>
      <c r="J29" s="12"/>
      <c r="K29" s="30"/>
    </row>
    <row r="30" spans="2:11" x14ac:dyDescent="0.25">
      <c r="B30" s="11"/>
      <c r="C30" s="12"/>
      <c r="D30" s="12"/>
      <c r="E30" s="12"/>
      <c r="F30" s="13"/>
      <c r="G30" s="12"/>
      <c r="H30" s="12"/>
      <c r="I30" s="12"/>
      <c r="J30" s="12"/>
      <c r="K30" s="30"/>
    </row>
    <row r="31" spans="2:11" x14ac:dyDescent="0.25">
      <c r="B31" s="11">
        <v>518</v>
      </c>
      <c r="C31" s="12">
        <v>21200</v>
      </c>
      <c r="D31" s="12">
        <f t="shared" si="0"/>
        <v>30</v>
      </c>
      <c r="E31" s="12" t="s">
        <v>11</v>
      </c>
      <c r="F31" s="13" t="s">
        <v>59</v>
      </c>
      <c r="G31" s="12">
        <v>30</v>
      </c>
      <c r="H31" s="12"/>
      <c r="I31" s="12"/>
      <c r="J31" s="12"/>
      <c r="K31" s="30"/>
    </row>
    <row r="32" spans="2:11" x14ac:dyDescent="0.25">
      <c r="B32" s="11">
        <v>518</v>
      </c>
      <c r="C32" s="12">
        <v>40000</v>
      </c>
      <c r="D32" s="12">
        <f t="shared" si="0"/>
        <v>80</v>
      </c>
      <c r="E32" s="12" t="s">
        <v>9</v>
      </c>
      <c r="F32" s="13" t="s">
        <v>60</v>
      </c>
      <c r="G32" s="12">
        <v>80</v>
      </c>
      <c r="H32" s="12"/>
      <c r="I32" s="12"/>
      <c r="J32" s="12"/>
      <c r="K32" s="30"/>
    </row>
    <row r="33" spans="2:11" x14ac:dyDescent="0.25">
      <c r="B33" s="11">
        <v>518</v>
      </c>
      <c r="C33" s="12">
        <v>40010</v>
      </c>
      <c r="D33" s="12">
        <f t="shared" si="0"/>
        <v>40</v>
      </c>
      <c r="E33" s="12" t="s">
        <v>9</v>
      </c>
      <c r="F33" s="13" t="s">
        <v>61</v>
      </c>
      <c r="G33" s="12">
        <v>40</v>
      </c>
      <c r="H33" s="12"/>
      <c r="I33" s="12"/>
      <c r="J33" s="12"/>
      <c r="K33" s="30"/>
    </row>
    <row r="34" spans="2:11" x14ac:dyDescent="0.25">
      <c r="B34" s="11"/>
      <c r="C34" s="12"/>
      <c r="D34" s="12"/>
      <c r="E34" s="12"/>
      <c r="F34" s="13"/>
      <c r="G34" s="12"/>
      <c r="H34" s="12"/>
      <c r="I34" s="12"/>
      <c r="J34" s="12"/>
      <c r="K34" s="30"/>
    </row>
    <row r="35" spans="2:11" x14ac:dyDescent="0.25">
      <c r="B35" s="11">
        <v>526</v>
      </c>
      <c r="C35" s="12">
        <v>10010</v>
      </c>
      <c r="D35" s="12">
        <f t="shared" si="0"/>
        <v>107</v>
      </c>
      <c r="E35" s="12" t="s">
        <v>13</v>
      </c>
      <c r="F35" s="13" t="s">
        <v>64</v>
      </c>
      <c r="G35" s="12"/>
      <c r="H35" s="12"/>
      <c r="I35" s="12"/>
      <c r="J35" s="12">
        <v>107</v>
      </c>
      <c r="K35" s="30"/>
    </row>
    <row r="36" spans="2:11" x14ac:dyDescent="0.25">
      <c r="B36" s="11">
        <v>526</v>
      </c>
      <c r="C36" s="12">
        <v>90010</v>
      </c>
      <c r="D36" s="12">
        <f t="shared" si="0"/>
        <v>65</v>
      </c>
      <c r="E36" s="12" t="s">
        <v>9</v>
      </c>
      <c r="F36" s="13" t="s">
        <v>56</v>
      </c>
      <c r="G36" s="12"/>
      <c r="H36" s="12"/>
      <c r="I36" s="12"/>
      <c r="J36" s="12">
        <v>65</v>
      </c>
      <c r="K36" s="30"/>
    </row>
    <row r="37" spans="2:11" x14ac:dyDescent="0.25">
      <c r="B37" s="11"/>
      <c r="C37" s="12"/>
      <c r="D37" s="12"/>
      <c r="E37" s="12"/>
      <c r="F37" s="13"/>
      <c r="G37" s="12"/>
      <c r="H37" s="12"/>
      <c r="I37" s="12"/>
      <c r="J37" s="12"/>
      <c r="K37" s="30"/>
    </row>
    <row r="38" spans="2:11" x14ac:dyDescent="0.25">
      <c r="B38" s="11">
        <v>611</v>
      </c>
      <c r="C38" s="12">
        <v>99710</v>
      </c>
      <c r="D38" s="12">
        <f t="shared" si="0"/>
        <v>4</v>
      </c>
      <c r="E38" s="12" t="s">
        <v>10</v>
      </c>
      <c r="F38" s="13" t="s">
        <v>65</v>
      </c>
      <c r="G38" s="12">
        <v>4</v>
      </c>
      <c r="H38" s="12"/>
      <c r="I38" s="12"/>
      <c r="J38" s="12"/>
      <c r="K38" s="30"/>
    </row>
    <row r="39" spans="2:11" x14ac:dyDescent="0.25">
      <c r="B39" s="11"/>
      <c r="C39" s="12"/>
      <c r="D39" s="12"/>
      <c r="E39" s="12"/>
      <c r="F39" s="13"/>
      <c r="G39" s="12"/>
      <c r="H39" s="12"/>
      <c r="I39" s="12"/>
      <c r="J39" s="12"/>
      <c r="K39" s="30"/>
    </row>
    <row r="40" spans="2:11" x14ac:dyDescent="0.25">
      <c r="B40" s="11">
        <v>625</v>
      </c>
      <c r="C40" s="12">
        <v>33000</v>
      </c>
      <c r="D40" s="12">
        <f t="shared" si="0"/>
        <v>1</v>
      </c>
      <c r="E40" s="12" t="s">
        <v>10</v>
      </c>
      <c r="F40" s="13" t="s">
        <v>15</v>
      </c>
      <c r="G40" s="12"/>
      <c r="H40" s="12"/>
      <c r="I40" s="12"/>
      <c r="J40" s="12">
        <v>1</v>
      </c>
      <c r="K40" s="30"/>
    </row>
    <row r="41" spans="2:11" x14ac:dyDescent="0.25">
      <c r="B41" s="11"/>
      <c r="C41" s="12"/>
      <c r="D41" s="12"/>
      <c r="E41" s="12"/>
      <c r="F41" s="13"/>
      <c r="G41" s="12"/>
      <c r="H41" s="12"/>
      <c r="I41" s="12"/>
      <c r="J41" s="12"/>
      <c r="K41" s="30"/>
    </row>
    <row r="42" spans="2:11" x14ac:dyDescent="0.25">
      <c r="B42" s="11">
        <v>846</v>
      </c>
      <c r="C42" s="17" t="s">
        <v>63</v>
      </c>
      <c r="D42" s="12">
        <f t="shared" si="0"/>
        <v>27</v>
      </c>
      <c r="E42" s="12" t="s">
        <v>57</v>
      </c>
      <c r="F42" s="13" t="s">
        <v>58</v>
      </c>
      <c r="G42" s="12"/>
      <c r="H42" s="12"/>
      <c r="I42" s="12"/>
      <c r="J42" s="12">
        <v>27</v>
      </c>
      <c r="K42" s="30"/>
    </row>
    <row r="43" spans="2:11" x14ac:dyDescent="0.25">
      <c r="B43" s="11"/>
      <c r="C43" s="12"/>
      <c r="D43" s="12"/>
      <c r="E43" s="12"/>
      <c r="F43" s="13"/>
      <c r="G43" s="12"/>
      <c r="H43" s="12"/>
      <c r="I43" s="12"/>
      <c r="J43" s="12"/>
      <c r="K43" s="30"/>
    </row>
    <row r="44" spans="2:11" ht="15.75" thickBot="1" x14ac:dyDescent="0.3">
      <c r="B44" s="26"/>
      <c r="C44" s="27"/>
      <c r="D44" s="27"/>
      <c r="E44" s="27"/>
      <c r="F44" s="28"/>
      <c r="G44" s="27"/>
      <c r="H44" s="27"/>
      <c r="I44" s="27"/>
      <c r="J44" s="27"/>
      <c r="K44" s="31"/>
    </row>
    <row r="45" spans="2:11" ht="21.75" thickBot="1" x14ac:dyDescent="0.3">
      <c r="B45" s="38" t="s">
        <v>16</v>
      </c>
      <c r="C45" s="39"/>
      <c r="D45" s="39"/>
      <c r="E45" s="39"/>
      <c r="F45" s="39"/>
      <c r="G45" s="39"/>
      <c r="H45" s="39"/>
      <c r="I45" s="39"/>
      <c r="J45" s="39"/>
      <c r="K45" s="40"/>
    </row>
    <row r="46" spans="2:11" x14ac:dyDescent="0.25">
      <c r="B46" s="32"/>
      <c r="C46" s="32"/>
      <c r="D46" s="32"/>
      <c r="E46" s="32"/>
      <c r="F46" s="33"/>
      <c r="H46" s="33"/>
    </row>
    <row r="47" spans="2:11" x14ac:dyDescent="0.25">
      <c r="B47" s="32"/>
      <c r="C47" s="32"/>
      <c r="D47" s="32"/>
      <c r="E47" s="32"/>
      <c r="F47" s="33"/>
      <c r="H47" s="33"/>
    </row>
    <row r="48" spans="2:11" x14ac:dyDescent="0.25">
      <c r="B48" s="32"/>
      <c r="C48" s="32"/>
      <c r="D48" s="32"/>
      <c r="E48" s="32"/>
      <c r="F48" s="33"/>
      <c r="H48" s="33"/>
    </row>
    <row r="49" spans="2:8" x14ac:dyDescent="0.25">
      <c r="B49" s="32"/>
      <c r="C49" s="32"/>
      <c r="D49" s="32"/>
      <c r="E49" s="32"/>
      <c r="F49" s="33"/>
      <c r="H49" s="33"/>
    </row>
    <row r="50" spans="2:8" x14ac:dyDescent="0.25">
      <c r="B50" s="33"/>
      <c r="C50" s="33"/>
      <c r="D50" s="33"/>
      <c r="E50" s="33"/>
      <c r="F50" s="33"/>
      <c r="H50" s="33"/>
    </row>
    <row r="51" spans="2:8" x14ac:dyDescent="0.25">
      <c r="B51" s="33"/>
      <c r="C51" s="33"/>
      <c r="D51" s="33"/>
      <c r="E51" s="33"/>
      <c r="F51" s="33"/>
      <c r="H51" s="33"/>
    </row>
    <row r="52" spans="2:8" x14ac:dyDescent="0.25">
      <c r="B52" s="33"/>
      <c r="C52" s="33"/>
      <c r="D52" s="33"/>
      <c r="E52" s="33"/>
      <c r="F52" s="33"/>
      <c r="H52" s="33"/>
    </row>
  </sheetData>
  <mergeCells count="2">
    <mergeCell ref="B1:K1"/>
    <mergeCell ref="B45:K45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097970-413E-4825-AD91-C471C62B2BCF}">
  <dimension ref="A1:E5"/>
  <sheetViews>
    <sheetView workbookViewId="0">
      <selection activeCell="E4" sqref="A1:E4"/>
    </sheetView>
  </sheetViews>
  <sheetFormatPr defaultRowHeight="15" x14ac:dyDescent="0.25"/>
  <cols>
    <col min="1" max="1" width="30.7109375" customWidth="1"/>
    <col min="2" max="5" width="15.7109375" customWidth="1"/>
    <col min="6" max="6" width="10.7109375" customWidth="1"/>
  </cols>
  <sheetData>
    <row r="1" spans="1:5" ht="23.25" thickBot="1" x14ac:dyDescent="0.3">
      <c r="A1" s="41" t="s">
        <v>31</v>
      </c>
      <c r="B1" s="42"/>
      <c r="C1" s="42"/>
      <c r="D1" s="42"/>
      <c r="E1" s="43"/>
    </row>
    <row r="2" spans="1:5" ht="19.5" thickBot="1" x14ac:dyDescent="0.3">
      <c r="A2" s="6" t="s">
        <v>24</v>
      </c>
      <c r="B2" s="7" t="s">
        <v>27</v>
      </c>
      <c r="C2" s="7" t="s">
        <v>28</v>
      </c>
      <c r="D2" s="7" t="s">
        <v>29</v>
      </c>
      <c r="E2" s="8" t="s">
        <v>30</v>
      </c>
    </row>
    <row r="3" spans="1:5" ht="18.75" x14ac:dyDescent="0.25">
      <c r="A3" s="9" t="s">
        <v>25</v>
      </c>
      <c r="B3" s="2">
        <v>860.05</v>
      </c>
      <c r="C3" s="2">
        <v>860.46</v>
      </c>
      <c r="D3" s="2">
        <v>860.45</v>
      </c>
      <c r="E3" s="3">
        <v>860.37</v>
      </c>
    </row>
    <row r="4" spans="1:5" ht="19.5" thickBot="1" x14ac:dyDescent="0.3">
      <c r="A4" s="10" t="s">
        <v>26</v>
      </c>
      <c r="B4" s="4">
        <v>860.37</v>
      </c>
      <c r="C4" s="4">
        <v>860.55</v>
      </c>
      <c r="D4" s="4">
        <v>860.55</v>
      </c>
      <c r="E4" s="5">
        <v>860.12</v>
      </c>
    </row>
    <row r="5" spans="1:5" x14ac:dyDescent="0.25">
      <c r="A5" s="1"/>
      <c r="B5" s="1"/>
      <c r="C5" s="1"/>
      <c r="D5" s="1"/>
      <c r="E5" s="1"/>
    </row>
  </sheetData>
  <mergeCells count="1">
    <mergeCell ref="A1:E1"/>
  </mergeCells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46EB57-1BCD-4DBA-BCB4-416F244B5223}">
  <dimension ref="A2:G27"/>
  <sheetViews>
    <sheetView workbookViewId="0">
      <selection activeCell="C5" sqref="C5"/>
    </sheetView>
  </sheetViews>
  <sheetFormatPr defaultRowHeight="15" x14ac:dyDescent="0.25"/>
  <cols>
    <col min="3" max="3" width="13.42578125" bestFit="1" customWidth="1"/>
  </cols>
  <sheetData>
    <row r="2" spans="1:7" x14ac:dyDescent="0.25">
      <c r="B2" t="s">
        <v>34</v>
      </c>
      <c r="C2" t="s">
        <v>44</v>
      </c>
      <c r="D2" t="s">
        <v>35</v>
      </c>
      <c r="E2" t="s">
        <v>48</v>
      </c>
    </row>
    <row r="3" spans="1:7" x14ac:dyDescent="0.25">
      <c r="A3" s="15" t="s">
        <v>40</v>
      </c>
      <c r="B3" s="15">
        <v>20326</v>
      </c>
      <c r="C3" s="15">
        <v>937.85</v>
      </c>
      <c r="D3" s="15">
        <f>(C24-C3)/(B24-B3)</f>
        <v>-1.8987341772158615E-4</v>
      </c>
      <c r="E3">
        <v>16</v>
      </c>
    </row>
    <row r="4" spans="1:7" x14ac:dyDescent="0.25">
      <c r="A4" t="s">
        <v>43</v>
      </c>
      <c r="B4">
        <v>20582.88</v>
      </c>
      <c r="C4">
        <f t="shared" ref="C4:C6" si="0">ROUND($C$3+(B4-$B$3)*$D$3,3)</f>
        <v>937.80100000000004</v>
      </c>
      <c r="E4" s="16">
        <f>C4-(16*0.016)</f>
        <v>937.54500000000007</v>
      </c>
    </row>
    <row r="5" spans="1:7" x14ac:dyDescent="0.25">
      <c r="A5" t="s">
        <v>41</v>
      </c>
      <c r="B5">
        <v>20585.7</v>
      </c>
      <c r="C5" s="16">
        <f>ROUND($C$3+(B5-$B$3)*$D$3,3)</f>
        <v>937.80100000000004</v>
      </c>
      <c r="E5">
        <f>C5-(15.33*0.016)</f>
        <v>937.55572000000006</v>
      </c>
    </row>
    <row r="6" spans="1:7" x14ac:dyDescent="0.25">
      <c r="A6" t="s">
        <v>42</v>
      </c>
      <c r="B6">
        <v>20588.52</v>
      </c>
      <c r="C6">
        <f t="shared" si="0"/>
        <v>937.8</v>
      </c>
      <c r="E6" s="16">
        <f>C6-(16*0.016)</f>
        <v>937.54399999999998</v>
      </c>
    </row>
    <row r="8" spans="1:7" x14ac:dyDescent="0.25">
      <c r="A8" t="s">
        <v>38</v>
      </c>
      <c r="B8">
        <v>20610.88</v>
      </c>
      <c r="C8">
        <f>ROUND($C$3+(B8-$B$3)*$D$3,3)</f>
        <v>937.79600000000005</v>
      </c>
      <c r="E8" s="16">
        <f>C8-(16*0.016)</f>
        <v>937.54000000000008</v>
      </c>
    </row>
    <row r="9" spans="1:7" x14ac:dyDescent="0.25">
      <c r="A9" t="s">
        <v>36</v>
      </c>
      <c r="B9">
        <v>20613.7</v>
      </c>
      <c r="C9" s="16">
        <f>ROUND($C$3+(B9-$B$3)*$D$3,3)</f>
        <v>937.79499999999996</v>
      </c>
      <c r="E9">
        <f>C9-(15.33*0.016)</f>
        <v>937.54971999999998</v>
      </c>
    </row>
    <row r="10" spans="1:7" x14ac:dyDescent="0.25">
      <c r="A10" t="s">
        <v>39</v>
      </c>
      <c r="B10">
        <v>20616.57</v>
      </c>
      <c r="C10">
        <f>ROUND($C$3+(B10-$B$3)*$D$3,3)</f>
        <v>937.79499999999996</v>
      </c>
      <c r="E10" s="16">
        <f>C10-(16*0.016)</f>
        <v>937.53899999999999</v>
      </c>
    </row>
    <row r="12" spans="1:7" x14ac:dyDescent="0.25">
      <c r="C12">
        <v>937.75</v>
      </c>
      <c r="E12">
        <f>C12-(16*0.016)</f>
        <v>937.49400000000003</v>
      </c>
    </row>
    <row r="15" spans="1:7" x14ac:dyDescent="0.25">
      <c r="F15">
        <f>935.834+(20/12)</f>
        <v>937.50066666666658</v>
      </c>
      <c r="G15">
        <f>F15+(0.016*15.33)</f>
        <v>937.74594666666655</v>
      </c>
    </row>
    <row r="16" spans="1:7" x14ac:dyDescent="0.25">
      <c r="A16" t="s">
        <v>38</v>
      </c>
      <c r="B16">
        <f>B17-2.82</f>
        <v>20645.88</v>
      </c>
      <c r="C16">
        <f>ROUND($C$3+(B16-$B$3)*$D$3,3)</f>
        <v>937.78899999999999</v>
      </c>
      <c r="E16" s="16">
        <f>C16-(16*0.016)</f>
        <v>937.53300000000002</v>
      </c>
    </row>
    <row r="17" spans="1:5" x14ac:dyDescent="0.25">
      <c r="A17" t="s">
        <v>37</v>
      </c>
      <c r="B17">
        <v>20648.7</v>
      </c>
      <c r="C17" s="16">
        <f>ROUND($C$3+(B17-$B$3)*$D$3,3)</f>
        <v>937.78899999999999</v>
      </c>
      <c r="E17">
        <f>C17-(15.33*0.016)</f>
        <v>937.54372000000001</v>
      </c>
    </row>
    <row r="18" spans="1:5" x14ac:dyDescent="0.25">
      <c r="A18" t="s">
        <v>39</v>
      </c>
      <c r="B18">
        <f>B17+2.82</f>
        <v>20651.52</v>
      </c>
      <c r="C18">
        <f>ROUND($C$3+(B18-$B$3)*$D$3,3)</f>
        <v>937.78800000000001</v>
      </c>
      <c r="E18" s="16">
        <f>C18-(16*0.016)</f>
        <v>937.53200000000004</v>
      </c>
    </row>
    <row r="20" spans="1:5" x14ac:dyDescent="0.25">
      <c r="A20" t="s">
        <v>47</v>
      </c>
      <c r="B20">
        <v>20673.88</v>
      </c>
      <c r="C20">
        <f t="shared" ref="C20:C22" si="1">ROUND($C$3+(B20-$B$3)*$D$3,3)</f>
        <v>937.78399999999999</v>
      </c>
      <c r="E20" s="16">
        <f t="shared" ref="E20:E22" si="2">C20-(16*0.016)</f>
        <v>937.52800000000002</v>
      </c>
    </row>
    <row r="21" spans="1:5" x14ac:dyDescent="0.25">
      <c r="A21" t="s">
        <v>45</v>
      </c>
      <c r="B21">
        <v>20676.7</v>
      </c>
      <c r="C21" s="16">
        <f t="shared" si="1"/>
        <v>937.78300000000002</v>
      </c>
      <c r="E21">
        <f t="shared" si="2"/>
        <v>937.52700000000004</v>
      </c>
    </row>
    <row r="22" spans="1:5" x14ac:dyDescent="0.25">
      <c r="A22" t="s">
        <v>46</v>
      </c>
      <c r="B22">
        <v>20679.52</v>
      </c>
      <c r="C22">
        <f t="shared" si="1"/>
        <v>937.78300000000002</v>
      </c>
      <c r="E22" s="16">
        <f t="shared" si="2"/>
        <v>937.52700000000004</v>
      </c>
    </row>
    <row r="24" spans="1:5" x14ac:dyDescent="0.25">
      <c r="A24" s="15" t="s">
        <v>40</v>
      </c>
      <c r="B24" s="15">
        <v>20800</v>
      </c>
      <c r="C24" s="15">
        <v>937.76</v>
      </c>
      <c r="D24" s="15"/>
    </row>
    <row r="27" spans="1:5" x14ac:dyDescent="0.25">
      <c r="A27" s="15" t="s">
        <v>40</v>
      </c>
      <c r="B27" s="15">
        <v>20906</v>
      </c>
      <c r="C27" s="15">
        <v>937.62900000000002</v>
      </c>
      <c r="D27" s="15"/>
    </row>
  </sheetData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f920f5b4-f35a-4bd1-ab57-79db69ad10fb}" enabled="1" method="Standard" siteId="{50f8fcc4-94d8-4f07-84eb-36ed57c7c8a2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EST</vt:lpstr>
      <vt:lpstr>EXP JT ELEV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Clark</dc:creator>
  <cp:lastModifiedBy>Clark, Michael</cp:lastModifiedBy>
  <dcterms:created xsi:type="dcterms:W3CDTF">2023-05-31T20:09:50Z</dcterms:created>
  <dcterms:modified xsi:type="dcterms:W3CDTF">2025-10-06T15:18:29Z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